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showInkAnnotation="0" defaultThemeVersion="124226"/>
  <mc:AlternateContent xmlns:mc="http://schemas.openxmlformats.org/markup-compatibility/2006">
    <mc:Choice Requires="x15">
      <x15ac:absPath xmlns:x15ac="http://schemas.microsoft.com/office/spreadsheetml/2010/11/ac" url="C:\Users\msmith\Desktop\Fee calculators\"/>
    </mc:Choice>
  </mc:AlternateContent>
  <xr:revisionPtr revIDLastSave="0" documentId="8_{FBFFFB87-70AB-4CCE-BC4F-972E83F7F0DA}" xr6:coauthVersionLast="36" xr6:coauthVersionMax="36" xr10:uidLastSave="{00000000-0000-0000-0000-000000000000}"/>
  <bookViews>
    <workbookView xWindow="-15" yWindow="285" windowWidth="14670" windowHeight="9405" xr2:uid="{00000000-000D-0000-FFFF-FFFF00000000}"/>
  </bookViews>
  <sheets>
    <sheet name="Building Fee Calculator" sheetId="1" r:id="rId1"/>
  </sheets>
  <externalReferences>
    <externalReference r:id="rId2"/>
  </externalReferences>
  <definedNames>
    <definedName name="_1">'[1]Building Fee Calculator'!#REF!,'[1]Building Fee Calculator'!#REF!,'[1]Building Fee Calculator'!#REF!,'[1]Building Fee Calculator'!#REF!,'[1]Building Fee Calculator'!#REF!,'[1]Building Fee Calculator'!#REF!,'[1]Building Fee Calculator'!#REF!,'[1]Building Fee Calculator'!#REF!,'[1]Building Fee Calculator'!#REF!,'[1]Building Fee Calculator'!#REF!,'[1]Building Fee Calculator'!#REF!,'[1]Building Fee Calculator'!#REF!,'[1]Building Fee Calculator'!#REF!</definedName>
    <definedName name="_4_Inch_Turbo_Water_Meter">'Building Fee Calculator'!$C$28</definedName>
    <definedName name="Meter_Type">'Building Fee Calculator'!$C$28:$C$29</definedName>
    <definedName name="number">'Building Fee Calculator'!#REF!,'Building Fee Calculator'!#REF!,'Building Fee Calculator'!#REF!,'Building Fee Calculator'!#REF!,'Building Fee Calculator'!#REF!,'Building Fee Calculator'!#REF!,'Building Fee Calculator'!#REF!,'Building Fee Calculator'!#REF!,'Building Fee Calculator'!#REF!,'Building Fee Calculator'!#REF!,'Building Fee Calculator'!#REF!,'Building Fee Calculator'!#REF!,'Building Fee Calculator'!#REF!</definedName>
    <definedName name="_xlnm.Print_Area" localSheetId="0">'Building Fee Calculator'!$A$1:$H$42</definedName>
  </definedNames>
  <calcPr calcId="191029"/>
</workbook>
</file>

<file path=xl/calcChain.xml><?xml version="1.0" encoding="utf-8"?>
<calcChain xmlns="http://schemas.openxmlformats.org/spreadsheetml/2006/main">
  <c r="F29" i="1" l="1"/>
  <c r="F28" i="1"/>
  <c r="F22" i="1" l="1"/>
  <c r="F21" i="1"/>
  <c r="F20" i="1"/>
  <c r="G26" i="1" l="1"/>
  <c r="F23" i="1"/>
  <c r="G28" i="1" l="1"/>
  <c r="D22" i="1" l="1"/>
  <c r="D21" i="1"/>
  <c r="D20" i="1"/>
  <c r="B28" i="1" l="1"/>
  <c r="B29" i="1"/>
  <c r="G21" i="1" l="1"/>
  <c r="G15" i="1"/>
  <c r="G17" i="1" s="1"/>
  <c r="G18" i="1" l="1"/>
  <c r="G32" i="1"/>
  <c r="G31" i="1"/>
  <c r="G29" i="1"/>
  <c r="A33" i="1" l="1"/>
  <c r="G33" i="1" s="1"/>
  <c r="G38" i="1" l="1"/>
  <c r="G37" i="1"/>
  <c r="A34" i="1"/>
  <c r="G34" i="1" s="1"/>
  <c r="G23" i="1"/>
  <c r="D23" i="1"/>
  <c r="D25" i="1"/>
  <c r="D24" i="1"/>
  <c r="G25" i="1"/>
  <c r="G24" i="1"/>
  <c r="D38" i="1" l="1"/>
  <c r="G22" i="1" l="1"/>
  <c r="G20" i="1"/>
  <c r="G35" i="1" l="1"/>
  <c r="G39" i="1" l="1"/>
</calcChain>
</file>

<file path=xl/sharedStrings.xml><?xml version="1.0" encoding="utf-8"?>
<sst xmlns="http://schemas.openxmlformats.org/spreadsheetml/2006/main" count="76" uniqueCount="63">
  <si>
    <t>QUANTITY</t>
  </si>
  <si>
    <t>DESCRIPTION</t>
  </si>
  <si>
    <t>UNIT PRICE</t>
  </si>
  <si>
    <t>AMOUNT</t>
  </si>
  <si>
    <t>TOTAL</t>
  </si>
  <si>
    <t>Inspection with No Public Main (services existing or new services installed)</t>
  </si>
  <si>
    <t>3/4 Inch Water Meter</t>
  </si>
  <si>
    <t>1 1/2 Inch Water Meter</t>
  </si>
  <si>
    <t>2 Inch Water Meter</t>
  </si>
  <si>
    <t>METER FEES:</t>
  </si>
  <si>
    <t>Select Meter Size</t>
  </si>
  <si>
    <t>UNIT TO ENTER</t>
  </si>
  <si>
    <t>Number of Sheets</t>
  </si>
  <si>
    <t>Square Acres</t>
  </si>
  <si>
    <t>PUBLIC WORKS PLAN REVIEW FEES:</t>
  </si>
  <si>
    <t xml:space="preserve">PUBLIC WORKS INSPECTION FEES: </t>
  </si>
  <si>
    <t>Dollars</t>
  </si>
  <si>
    <t xml:space="preserve">Building plan review fee </t>
  </si>
  <si>
    <t>Fire plan review fee</t>
  </si>
  <si>
    <t>% of Building Permit Fee</t>
  </si>
  <si>
    <t>BUILDING PERMIT FEES:</t>
  </si>
  <si>
    <t>IMPACT AND ASSESSMENT FEES:</t>
  </si>
  <si>
    <t>ERU</t>
  </si>
  <si>
    <t>4 Inch Compound Water Meter</t>
  </si>
  <si>
    <t xml:space="preserve">NOTE: Not all fees will be applicable to every project. If you have a sewer lift station or private streets, there will be additonal fees. There maybe additional fees for multiple reviews of the same project. Contact Community Development with any questions about fees you may owe. </t>
  </si>
  <si>
    <t>*</t>
  </si>
  <si>
    <t xml:space="preserve">Total Project Value (There is a $50.00 base fee + $5.50 per $1000 project value) </t>
  </si>
  <si>
    <t>Inspection for New Water Main, Hydrants, Fire Line, and/or Sewer Main ($0.69 per linear foot)</t>
  </si>
  <si>
    <t>Based off information provided in "PUBLIC WORKS PLAN REVIEW FEES" section</t>
  </si>
  <si>
    <t>Fill out the applicable blue fields with the information descibed in the "Description" column.</t>
  </si>
  <si>
    <t>Verify that you're using the correct unit, which is specified in the "Unit to Enter" column.</t>
  </si>
  <si>
    <t>Drainage Plan Review</t>
  </si>
  <si>
    <t>Qualified Licesned Professional Engineer (QLPE) Review: needed for projects with new main</t>
  </si>
  <si>
    <t>How to use this worksheet:</t>
  </si>
  <si>
    <t xml:space="preserve">Many fees are auto calculated based off information you provide in various locations. These are estimates only. </t>
  </si>
  <si>
    <r>
      <t xml:space="preserve">Multi Family Building Permit and Fee Calculator </t>
    </r>
    <r>
      <rPr>
        <b/>
        <sz val="14"/>
        <color rgb="FFFF0000"/>
        <rFont val="Arial"/>
        <family val="2"/>
      </rPr>
      <t>(Estimate Only)</t>
    </r>
  </si>
  <si>
    <t>Enter the total number of dwelling units</t>
  </si>
  <si>
    <t>Number of Units</t>
  </si>
  <si>
    <t xml:space="preserve">Water Assessment </t>
  </si>
  <si>
    <t>Sewer Assessment</t>
  </si>
  <si>
    <t xml:space="preserve">Meridian Police Impact Fee </t>
  </si>
  <si>
    <t xml:space="preserve">Meridian Fire Impact Fee </t>
  </si>
  <si>
    <t xml:space="preserve">Meridian Park Impact Fee </t>
  </si>
  <si>
    <t>Select Building Height</t>
  </si>
  <si>
    <t>Lowrise (1-2 floors)</t>
  </si>
  <si>
    <t>Midrise (3-10 floors)</t>
  </si>
  <si>
    <t>Does your project have new water or sewer main (including fire hydrants or fire service lines)</t>
  </si>
  <si>
    <t>Linear Feet</t>
  </si>
  <si>
    <t>Select</t>
  </si>
  <si>
    <t>Yes</t>
  </si>
  <si>
    <t>No</t>
  </si>
  <si>
    <t>Does your project have any new water or sewer service lines?</t>
  </si>
  <si>
    <t>New Water Main, Hydrants, Fire Line, and/or Sewer Main ($288 base fee + $0.40 per linear foot)</t>
  </si>
  <si>
    <t>Flat Fee</t>
  </si>
  <si>
    <t>.</t>
  </si>
  <si>
    <t>1 1/2 Inch Landscape Meter</t>
  </si>
  <si>
    <t>2 Inch Landscape Meter</t>
  </si>
  <si>
    <t>4 Inch Landscape Meter</t>
  </si>
  <si>
    <t>Total Square Footage of Climate Controlled Space</t>
  </si>
  <si>
    <t>Square Feet</t>
  </si>
  <si>
    <t>Average Unit Size</t>
  </si>
  <si>
    <t>Choose whether your project is Lowrise (1-2 floors) or Midrise (3-10 floors) to calculate Ada County Highway District Impact Fee. Calculated per unit. (Updated 101/2021)</t>
  </si>
  <si>
    <t xml:space="preserve">Water Assessment Landscaping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</si>
</sst>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 \ "/>
    <numFmt numFmtId="165" formatCode="&quot;$&quot;#,##0"/>
    <numFmt numFmtId="166" formatCode="&quot;$&quot;#,##0.00"/>
  </numFmts>
  <fonts count="20" x14ac:knownFonts="1">
    <font>
      <sz val="10"/>
      <name val="Arial"/>
    </font>
    <font>
      <b/>
      <sz val="10"/>
      <name val="Arial"/>
      <family val="2"/>
    </font>
    <font>
      <b/>
      <i/>
      <sz val="10"/>
      <name val="Arial"/>
      <family val="2"/>
    </font>
    <font>
      <sz val="10"/>
      <name val="Arial"/>
      <family val="2"/>
    </font>
    <font>
      <b/>
      <sz val="10"/>
      <color indexed="10"/>
      <name val="Arial"/>
      <family val="2"/>
    </font>
    <font>
      <sz val="14"/>
      <color indexed="12"/>
      <name val="Arial Black"/>
      <family val="2"/>
    </font>
    <font>
      <b/>
      <u/>
      <sz val="10"/>
      <name val="Arial"/>
      <family val="2"/>
    </font>
    <font>
      <sz val="10"/>
      <color indexed="8"/>
      <name val="Arial"/>
      <family val="2"/>
    </font>
    <font>
      <sz val="20"/>
      <color indexed="23"/>
      <name val="Arial Black"/>
      <family val="2"/>
    </font>
    <font>
      <sz val="20"/>
      <name val="Arial"/>
      <family val="2"/>
    </font>
    <font>
      <sz val="10"/>
      <color rgb="FF0070C0"/>
      <name val="Arial"/>
      <family val="2"/>
    </font>
    <font>
      <b/>
      <sz val="14"/>
      <name val="Arial"/>
      <family val="2"/>
    </font>
    <font>
      <sz val="14"/>
      <name val="Arial"/>
      <family val="2"/>
    </font>
    <font>
      <sz val="10"/>
      <color theme="1"/>
      <name val="Arial"/>
      <family val="2"/>
    </font>
    <font>
      <sz val="10"/>
      <color theme="4" tint="-0.249977111117893"/>
      <name val="Arial"/>
      <family val="2"/>
    </font>
    <font>
      <sz val="10"/>
      <color theme="0" tint="-0.14999847407452621"/>
      <name val="Arial"/>
      <family val="2"/>
    </font>
    <font>
      <sz val="10"/>
      <color theme="0"/>
      <name val="Arial"/>
      <family val="2"/>
    </font>
    <font>
      <b/>
      <sz val="12"/>
      <name val="Arial"/>
      <family val="2"/>
    </font>
    <font>
      <b/>
      <sz val="14"/>
      <color rgb="FFFF0000"/>
      <name val="Arial"/>
      <family val="2"/>
    </font>
    <font>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3" fillId="0" borderId="0"/>
  </cellStyleXfs>
  <cellXfs count="141">
    <xf numFmtId="0" fontId="0" fillId="0" borderId="0" xfId="0"/>
    <xf numFmtId="0" fontId="0" fillId="0" borderId="0" xfId="0" applyAlignment="1" applyProtection="1">
      <alignment vertical="center"/>
    </xf>
    <xf numFmtId="0" fontId="1" fillId="0" borderId="0" xfId="0" applyFont="1" applyAlignment="1" applyProtection="1">
      <alignment horizontal="right" vertical="center"/>
    </xf>
    <xf numFmtId="0" fontId="4" fillId="0" borderId="0" xfId="0" applyFont="1" applyAlignment="1" applyProtection="1">
      <alignment horizontal="center" vertical="center"/>
    </xf>
    <xf numFmtId="0" fontId="4" fillId="0" borderId="0" xfId="0" applyFont="1" applyAlignment="1" applyProtection="1">
      <alignment horizontal="right" vertical="center"/>
    </xf>
    <xf numFmtId="0" fontId="13" fillId="2" borderId="0" xfId="0" applyFont="1" applyFill="1" applyAlignment="1" applyProtection="1">
      <alignment horizontal="center" vertical="center"/>
    </xf>
    <xf numFmtId="0" fontId="0" fillId="2" borderId="0" xfId="0" applyFill="1" applyAlignment="1" applyProtection="1">
      <alignment horizontal="center" vertical="center"/>
    </xf>
    <xf numFmtId="0" fontId="13" fillId="2" borderId="0" xfId="0" applyFont="1" applyFill="1" applyAlignment="1" applyProtection="1">
      <alignment vertical="center"/>
    </xf>
    <xf numFmtId="0" fontId="0" fillId="2" borderId="0" xfId="0" applyFill="1" applyAlignment="1" applyProtection="1">
      <alignment vertical="center"/>
    </xf>
    <xf numFmtId="0" fontId="3" fillId="0" borderId="13" xfId="0" applyFont="1" applyBorder="1" applyAlignment="1" applyProtection="1">
      <alignment horizontal="left" vertical="center"/>
    </xf>
    <xf numFmtId="166" fontId="7" fillId="2" borderId="0" xfId="0" applyNumberFormat="1" applyFont="1" applyFill="1" applyBorder="1" applyAlignment="1" applyProtection="1">
      <alignment horizontal="center" vertical="center"/>
    </xf>
    <xf numFmtId="0" fontId="1" fillId="2" borderId="0" xfId="0" applyNumberFormat="1" applyFont="1" applyFill="1" applyBorder="1" applyAlignment="1" applyProtection="1">
      <alignment horizontal="right" vertical="center"/>
    </xf>
    <xf numFmtId="0" fontId="3" fillId="0" borderId="7" xfId="0" applyFont="1" applyBorder="1" applyAlignment="1" applyProtection="1">
      <alignment horizontal="left" vertical="center"/>
    </xf>
    <xf numFmtId="0" fontId="0" fillId="2" borderId="0" xfId="0" applyFill="1" applyBorder="1" applyAlignment="1" applyProtection="1">
      <alignment horizontal="right" vertical="center"/>
    </xf>
    <xf numFmtId="0" fontId="0" fillId="2" borderId="1" xfId="0" applyFill="1" applyBorder="1" applyAlignment="1" applyProtection="1">
      <alignment horizontal="left" vertical="center"/>
    </xf>
    <xf numFmtId="9" fontId="0" fillId="2" borderId="1" xfId="0" applyNumberFormat="1" applyFill="1" applyBorder="1" applyAlignment="1" applyProtection="1">
      <alignment horizontal="center" vertical="center"/>
    </xf>
    <xf numFmtId="44" fontId="1" fillId="0" borderId="1" xfId="0" applyNumberFormat="1" applyFont="1" applyBorder="1" applyAlignment="1" applyProtection="1">
      <alignment horizontal="right" vertical="center"/>
    </xf>
    <xf numFmtId="0" fontId="14" fillId="2" borderId="8" xfId="0" applyFont="1" applyFill="1" applyBorder="1" applyAlignment="1" applyProtection="1">
      <alignment horizontal="center" vertical="center"/>
    </xf>
    <xf numFmtId="0" fontId="3" fillId="0" borderId="2" xfId="0" applyFont="1" applyBorder="1" applyAlignment="1" applyProtection="1">
      <alignment horizontal="left" vertical="center"/>
    </xf>
    <xf numFmtId="166" fontId="7" fillId="0" borderId="1" xfId="0" applyNumberFormat="1" applyFont="1" applyBorder="1" applyAlignment="1" applyProtection="1">
      <alignment horizontal="center" vertical="center"/>
    </xf>
    <xf numFmtId="166" fontId="7" fillId="0" borderId="10" xfId="0" applyNumberFormat="1" applyFont="1" applyBorder="1" applyAlignment="1" applyProtection="1">
      <alignment horizontal="center" vertical="center"/>
    </xf>
    <xf numFmtId="44" fontId="1" fillId="0" borderId="10" xfId="0" applyNumberFormat="1" applyFont="1" applyBorder="1" applyAlignment="1" applyProtection="1">
      <alignment horizontal="right" vertical="center"/>
    </xf>
    <xf numFmtId="8" fontId="3" fillId="2"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center"/>
    </xf>
    <xf numFmtId="166" fontId="3" fillId="0" borderId="11" xfId="0" applyNumberFormat="1" applyFont="1" applyFill="1" applyBorder="1" applyAlignment="1" applyProtection="1">
      <alignment horizontal="center"/>
    </xf>
    <xf numFmtId="44" fontId="1" fillId="0" borderId="11" xfId="0" applyNumberFormat="1" applyFont="1" applyFill="1" applyBorder="1" applyAlignment="1" applyProtection="1">
      <alignment horizontal="right"/>
    </xf>
    <xf numFmtId="0" fontId="0" fillId="0" borderId="0" xfId="0" applyBorder="1" applyAlignment="1" applyProtection="1">
      <alignment vertical="center"/>
    </xf>
    <xf numFmtId="0" fontId="3" fillId="0" borderId="2" xfId="0" applyFont="1" applyBorder="1" applyAlignment="1" applyProtection="1">
      <alignment vertical="center"/>
    </xf>
    <xf numFmtId="0" fontId="0" fillId="2" borderId="0" xfId="0" applyFill="1" applyProtection="1"/>
    <xf numFmtId="0" fontId="3" fillId="0" borderId="1" xfId="0" applyFont="1" applyBorder="1" applyAlignment="1" applyProtection="1">
      <alignment horizontal="left" vertical="center"/>
    </xf>
    <xf numFmtId="0" fontId="0" fillId="0" borderId="0" xfId="0" applyProtection="1"/>
    <xf numFmtId="0" fontId="10" fillId="0" borderId="0" xfId="0" applyFont="1" applyBorder="1" applyAlignment="1" applyProtection="1">
      <alignment horizontal="center" vertical="center"/>
    </xf>
    <xf numFmtId="164" fontId="17" fillId="0" borderId="6" xfId="0" applyNumberFormat="1" applyFont="1" applyBorder="1" applyAlignment="1" applyProtection="1">
      <alignment horizontal="center" vertical="center"/>
    </xf>
    <xf numFmtId="44" fontId="17" fillId="0" borderId="6" xfId="0" applyNumberFormat="1" applyFont="1" applyBorder="1" applyAlignment="1" applyProtection="1">
      <alignment horizontal="right" vertical="center"/>
    </xf>
    <xf numFmtId="164" fontId="1" fillId="0" borderId="0" xfId="0" applyNumberFormat="1" applyFont="1" applyBorder="1" applyAlignment="1" applyProtection="1">
      <alignment horizontal="center" vertical="center"/>
    </xf>
    <xf numFmtId="44" fontId="1" fillId="0" borderId="0" xfId="0" applyNumberFormat="1" applyFont="1" applyBorder="1" applyAlignment="1" applyProtection="1">
      <alignment horizontal="right" vertical="center"/>
    </xf>
    <xf numFmtId="0" fontId="1" fillId="0" borderId="0" xfId="0" applyFont="1" applyAlignment="1" applyProtection="1">
      <alignment horizontal="center" vertical="center"/>
    </xf>
    <xf numFmtId="0" fontId="6" fillId="0" borderId="0" xfId="0" applyFont="1" applyAlignment="1" applyProtection="1">
      <alignment horizontal="center" vertical="center"/>
    </xf>
    <xf numFmtId="165" fontId="0" fillId="0" borderId="0" xfId="0" applyNumberFormat="1" applyBorder="1" applyAlignment="1" applyProtection="1">
      <alignment horizontal="center" vertical="center"/>
    </xf>
    <xf numFmtId="8" fontId="0" fillId="0" borderId="0" xfId="0" applyNumberFormat="1" applyAlignment="1" applyProtection="1">
      <alignment horizontal="center" vertical="center"/>
    </xf>
    <xf numFmtId="8" fontId="0" fillId="0" borderId="0" xfId="0" applyNumberFormat="1" applyAlignment="1" applyProtection="1">
      <alignment vertical="center"/>
    </xf>
    <xf numFmtId="8" fontId="0" fillId="0" borderId="0" xfId="0" applyNumberFormat="1" applyAlignment="1" applyProtection="1">
      <alignment horizontal="left" vertical="center"/>
    </xf>
    <xf numFmtId="0" fontId="0" fillId="0" borderId="0" xfId="0" applyAlignment="1" applyProtection="1">
      <alignment horizontal="center"/>
    </xf>
    <xf numFmtId="0" fontId="13" fillId="2" borderId="0" xfId="0" applyFont="1" applyFill="1" applyAlignment="1" applyProtection="1">
      <alignment horizontal="center"/>
    </xf>
    <xf numFmtId="0" fontId="0" fillId="2" borderId="0" xfId="0" applyFill="1" applyAlignment="1" applyProtection="1">
      <alignment horizontal="center"/>
    </xf>
    <xf numFmtId="0" fontId="5" fillId="0" borderId="0" xfId="0" applyFont="1" applyAlignment="1" applyProtection="1">
      <alignment horizontal="center" vertical="center"/>
    </xf>
    <xf numFmtId="0" fontId="0" fillId="0" borderId="0" xfId="0" applyAlignment="1" applyProtection="1">
      <alignment horizontal="center" vertical="center"/>
    </xf>
    <xf numFmtId="0" fontId="8" fillId="0" borderId="0" xfId="0" applyFont="1" applyAlignment="1" applyProtection="1">
      <alignment horizontal="center" vertical="center"/>
    </xf>
    <xf numFmtId="0" fontId="9" fillId="0" borderId="0" xfId="0" applyFont="1" applyAlignment="1" applyProtection="1">
      <alignment horizontal="center" vertical="center"/>
    </xf>
    <xf numFmtId="0" fontId="12" fillId="0" borderId="0" xfId="0" applyFont="1" applyAlignment="1" applyProtection="1">
      <alignment horizontal="center" vertical="center"/>
    </xf>
    <xf numFmtId="0" fontId="2" fillId="0" borderId="0" xfId="0" applyFont="1" applyBorder="1" applyAlignment="1" applyProtection="1">
      <alignment horizontal="left" vertical="center"/>
    </xf>
    <xf numFmtId="0" fontId="14" fillId="0" borderId="0" xfId="1" applyFont="1" applyBorder="1" applyAlignment="1" applyProtection="1">
      <alignment horizontal="left" vertical="center" wrapText="1"/>
    </xf>
    <xf numFmtId="0" fontId="3" fillId="0" borderId="15" xfId="0" applyFont="1" applyFill="1" applyBorder="1" applyProtection="1"/>
    <xf numFmtId="44" fontId="1" fillId="0" borderId="12" xfId="0" applyNumberFormat="1" applyFont="1" applyFill="1" applyBorder="1" applyAlignment="1" applyProtection="1">
      <alignment horizontal="right"/>
    </xf>
    <xf numFmtId="0" fontId="3" fillId="0" borderId="16" xfId="0" applyFont="1" applyFill="1" applyBorder="1" applyProtection="1"/>
    <xf numFmtId="0" fontId="3" fillId="0" borderId="17" xfId="0" applyFont="1" applyFill="1" applyBorder="1" applyProtection="1"/>
    <xf numFmtId="3" fontId="3" fillId="2" borderId="9" xfId="0" applyNumberFormat="1" applyFont="1" applyFill="1" applyBorder="1" applyAlignment="1" applyProtection="1">
      <alignment horizontal="center" vertical="center" wrapText="1"/>
    </xf>
    <xf numFmtId="3" fontId="0" fillId="2" borderId="9" xfId="0" applyNumberFormat="1"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3" fillId="2" borderId="18" xfId="0" applyFont="1" applyFill="1" applyBorder="1" applyAlignment="1" applyProtection="1">
      <alignment horizontal="center" vertical="center" wrapText="1"/>
    </xf>
    <xf numFmtId="0" fontId="0" fillId="2" borderId="18" xfId="0" applyFill="1" applyBorder="1" applyAlignment="1" applyProtection="1">
      <alignment horizontal="center" vertical="center" wrapText="1"/>
    </xf>
    <xf numFmtId="0" fontId="16" fillId="0" borderId="0" xfId="0" applyFont="1" applyAlignment="1" applyProtection="1">
      <alignment vertical="center"/>
    </xf>
    <xf numFmtId="166" fontId="7" fillId="0" borderId="0" xfId="0" applyNumberFormat="1" applyFont="1" applyBorder="1" applyAlignment="1" applyProtection="1">
      <alignment horizontal="center" vertical="center"/>
    </xf>
    <xf numFmtId="0" fontId="3" fillId="0" borderId="1" xfId="0" applyFont="1" applyBorder="1" applyAlignment="1" applyProtection="1">
      <alignment vertical="center"/>
    </xf>
    <xf numFmtId="0" fontId="3" fillId="0" borderId="1" xfId="0" applyFont="1" applyBorder="1" applyAlignment="1" applyProtection="1">
      <alignment vertical="center" wrapText="1"/>
    </xf>
    <xf numFmtId="0" fontId="19" fillId="0" borderId="0" xfId="0" applyFont="1" applyAlignment="1" applyProtection="1">
      <alignment vertical="center"/>
    </xf>
    <xf numFmtId="0" fontId="19" fillId="0" borderId="0" xfId="0" applyFont="1" applyAlignment="1" applyProtection="1">
      <alignment horizontal="center" vertical="center"/>
    </xf>
    <xf numFmtId="0" fontId="19" fillId="2" borderId="0" xfId="0" applyFont="1" applyFill="1" applyAlignment="1" applyProtection="1">
      <alignment vertical="center"/>
    </xf>
    <xf numFmtId="0" fontId="19" fillId="2" borderId="0" xfId="0" applyFont="1" applyFill="1" applyProtection="1"/>
    <xf numFmtId="0" fontId="19" fillId="0" borderId="0" xfId="0" applyFont="1" applyBorder="1" applyAlignment="1" applyProtection="1">
      <alignment horizontal="center" vertical="center"/>
    </xf>
    <xf numFmtId="0" fontId="19" fillId="0" borderId="0" xfId="0" applyFont="1" applyProtection="1"/>
    <xf numFmtId="0" fontId="3" fillId="2" borderId="1" xfId="0" applyFont="1" applyFill="1" applyBorder="1" applyAlignment="1" applyProtection="1">
      <alignment horizontal="center" vertical="center"/>
    </xf>
    <xf numFmtId="1" fontId="0" fillId="4" borderId="1" xfId="0" applyNumberForma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44" fontId="1" fillId="2" borderId="1" xfId="0" applyNumberFormat="1" applyFont="1" applyFill="1" applyBorder="1" applyAlignment="1" applyProtection="1">
      <alignment horizontal="right" vertical="center"/>
    </xf>
    <xf numFmtId="0" fontId="1" fillId="5" borderId="1" xfId="0" applyFont="1" applyFill="1" applyBorder="1" applyAlignment="1" applyProtection="1">
      <alignment horizontal="center" vertical="center"/>
    </xf>
    <xf numFmtId="0" fontId="1" fillId="5" borderId="1" xfId="0" applyFont="1" applyFill="1" applyBorder="1" applyAlignment="1" applyProtection="1">
      <alignment horizontal="right" vertical="center"/>
    </xf>
    <xf numFmtId="0" fontId="2" fillId="3" borderId="4"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2" fillId="3" borderId="5" xfId="0" applyFont="1" applyFill="1" applyBorder="1" applyAlignment="1" applyProtection="1">
      <alignment horizontal="left" vertical="center"/>
    </xf>
    <xf numFmtId="0" fontId="2" fillId="3" borderId="3" xfId="0" applyFont="1" applyFill="1" applyBorder="1" applyAlignment="1" applyProtection="1">
      <alignment horizontal="left" vertical="center"/>
    </xf>
    <xf numFmtId="0" fontId="3" fillId="3" borderId="4" xfId="0" applyFont="1" applyFill="1" applyBorder="1" applyAlignment="1" applyProtection="1">
      <alignment horizontal="center" vertical="center"/>
    </xf>
    <xf numFmtId="166" fontId="7" fillId="3" borderId="0" xfId="0" applyNumberFormat="1" applyFont="1" applyFill="1" applyBorder="1" applyAlignment="1" applyProtection="1">
      <alignment horizontal="center" vertical="center"/>
    </xf>
    <xf numFmtId="44" fontId="1" fillId="3" borderId="4" xfId="0" applyNumberFormat="1" applyFont="1" applyFill="1" applyBorder="1" applyAlignment="1" applyProtection="1">
      <alignment horizontal="right" vertical="center"/>
    </xf>
    <xf numFmtId="0" fontId="0" fillId="3" borderId="0" xfId="0" applyFill="1" applyAlignment="1" applyProtection="1">
      <alignment horizontal="center" vertical="center"/>
    </xf>
    <xf numFmtId="166" fontId="0" fillId="3" borderId="0" xfId="0" applyNumberFormat="1" applyFill="1" applyAlignment="1" applyProtection="1">
      <alignment horizontal="center" vertical="center"/>
    </xf>
    <xf numFmtId="0" fontId="1" fillId="3" borderId="0" xfId="0" applyFont="1" applyFill="1" applyAlignment="1" applyProtection="1">
      <alignment horizontal="right" vertical="center"/>
    </xf>
    <xf numFmtId="166" fontId="7" fillId="6" borderId="1" xfId="0" applyNumberFormat="1"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xf>
    <xf numFmtId="0" fontId="16" fillId="0" borderId="0" xfId="0" applyFont="1" applyAlignment="1" applyProtection="1">
      <alignment horizontal="center"/>
    </xf>
    <xf numFmtId="0" fontId="16" fillId="0" borderId="0" xfId="0" applyFont="1" applyAlignment="1" applyProtection="1">
      <alignment horizontal="center" vertical="center"/>
    </xf>
    <xf numFmtId="0" fontId="19" fillId="2" borderId="0" xfId="0" applyFont="1" applyFill="1" applyAlignment="1" applyProtection="1">
      <alignment horizontal="center"/>
    </xf>
    <xf numFmtId="0" fontId="19" fillId="2" borderId="0" xfId="0" applyFont="1" applyFill="1" applyAlignment="1" applyProtection="1">
      <alignment horizontal="center" vertical="center"/>
    </xf>
    <xf numFmtId="166" fontId="0" fillId="4" borderId="10" xfId="0" applyNumberFormat="1" applyFill="1" applyBorder="1" applyAlignment="1" applyProtection="1">
      <alignment horizontal="center" vertical="center"/>
      <protection locked="0"/>
    </xf>
    <xf numFmtId="0" fontId="0" fillId="2" borderId="14" xfId="0" applyFill="1" applyBorder="1" applyAlignment="1" applyProtection="1">
      <alignment horizontal="left" vertical="center"/>
    </xf>
    <xf numFmtId="1" fontId="3" fillId="2" borderId="1" xfId="0" applyNumberFormat="1" applyFont="1" applyFill="1" applyBorder="1" applyAlignment="1" applyProtection="1">
      <alignment horizontal="center" vertical="center"/>
    </xf>
    <xf numFmtId="0" fontId="16" fillId="2" borderId="0" xfId="0" applyFont="1" applyFill="1" applyAlignment="1" applyProtection="1">
      <alignment vertical="center"/>
    </xf>
    <xf numFmtId="0" fontId="0" fillId="2" borderId="1" xfId="0"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1" fillId="5" borderId="2" xfId="0" applyFont="1" applyFill="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15" fillId="2" borderId="0" xfId="0" applyFont="1" applyFill="1" applyAlignment="1" applyProtection="1">
      <alignment vertical="center"/>
    </xf>
    <xf numFmtId="0" fontId="15" fillId="2" borderId="0" xfId="0" applyFont="1" applyFill="1" applyAlignment="1" applyProtection="1">
      <alignment horizontal="center" vertical="center"/>
    </xf>
    <xf numFmtId="0" fontId="16" fillId="2" borderId="0" xfId="0" applyFont="1" applyFill="1" applyAlignment="1" applyProtection="1">
      <alignment horizontal="center"/>
    </xf>
    <xf numFmtId="0" fontId="15" fillId="2" borderId="0" xfId="0" applyFont="1" applyFill="1" applyAlignment="1" applyProtection="1">
      <alignment horizontal="center"/>
    </xf>
    <xf numFmtId="0" fontId="16" fillId="2" borderId="0" xfId="0" applyFont="1" applyFill="1" applyProtection="1"/>
    <xf numFmtId="3" fontId="0" fillId="4" borderId="1" xfId="0" applyNumberForma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14" fillId="0" borderId="2" xfId="1" applyFont="1" applyBorder="1" applyAlignment="1" applyProtection="1">
      <alignment horizontal="center" vertical="center" wrapText="1"/>
    </xf>
    <xf numFmtId="0" fontId="14" fillId="0" borderId="3" xfId="1" applyFont="1" applyBorder="1" applyAlignment="1" applyProtection="1">
      <alignment horizontal="center" vertical="center" wrapText="1"/>
    </xf>
    <xf numFmtId="0" fontId="14" fillId="0" borderId="9" xfId="1" applyFont="1" applyBorder="1" applyAlignment="1" applyProtection="1">
      <alignment horizontal="center" vertical="center" wrapText="1"/>
    </xf>
    <xf numFmtId="0" fontId="1" fillId="5" borderId="2" xfId="0" applyFont="1" applyFill="1" applyBorder="1" applyAlignment="1" applyProtection="1">
      <alignment horizontal="center" vertical="center"/>
    </xf>
    <xf numFmtId="0" fontId="1" fillId="5" borderId="9" xfId="0" applyFont="1" applyFill="1" applyBorder="1" applyAlignment="1" applyProtection="1">
      <alignment horizontal="center" vertical="center"/>
    </xf>
    <xf numFmtId="0" fontId="12" fillId="4" borderId="0" xfId="0" applyFont="1" applyFill="1" applyBorder="1" applyAlignment="1" applyProtection="1">
      <alignment horizontal="center"/>
    </xf>
    <xf numFmtId="0" fontId="12" fillId="4" borderId="5" xfId="0" applyFont="1" applyFill="1" applyBorder="1" applyAlignment="1" applyProtection="1">
      <alignment horizontal="center" vertical="top" wrapText="1"/>
    </xf>
    <xf numFmtId="0" fontId="0" fillId="4" borderId="2" xfId="0"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3" fillId="0" borderId="1"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3" fillId="0" borderId="1" xfId="0" applyFont="1" applyBorder="1" applyAlignment="1" applyProtection="1">
      <alignment horizontal="center" vertical="center"/>
    </xf>
    <xf numFmtId="0" fontId="0" fillId="0" borderId="1" xfId="0" applyBorder="1" applyAlignment="1" applyProtection="1">
      <alignment horizontal="center" vertical="center"/>
    </xf>
    <xf numFmtId="0" fontId="3" fillId="0" borderId="2" xfId="0" applyFont="1" applyBorder="1" applyAlignment="1" applyProtection="1">
      <alignment horizontal="center" vertical="center"/>
    </xf>
    <xf numFmtId="0" fontId="3" fillId="0" borderId="9" xfId="0" applyFont="1" applyBorder="1" applyAlignment="1" applyProtection="1">
      <alignment horizontal="center" vertical="center"/>
    </xf>
    <xf numFmtId="0" fontId="0" fillId="0" borderId="2" xfId="0" applyBorder="1" applyAlignment="1" applyProtection="1">
      <alignment horizontal="center" vertical="center"/>
    </xf>
    <xf numFmtId="0" fontId="0" fillId="0" borderId="9" xfId="0" applyBorder="1" applyAlignment="1" applyProtection="1">
      <alignment horizontal="center" vertical="center"/>
    </xf>
    <xf numFmtId="0" fontId="11" fillId="0" borderId="0" xfId="0" applyFont="1" applyBorder="1" applyAlignment="1" applyProtection="1">
      <alignment horizontal="center" vertical="center"/>
    </xf>
    <xf numFmtId="0" fontId="0" fillId="2" borderId="2" xfId="0" applyFill="1" applyBorder="1" applyAlignment="1" applyProtection="1">
      <alignment horizontal="center" vertical="center"/>
    </xf>
    <xf numFmtId="0" fontId="0" fillId="2" borderId="9" xfId="0" applyFill="1" applyBorder="1" applyAlignment="1" applyProtection="1">
      <alignment horizontal="center" vertical="center"/>
    </xf>
    <xf numFmtId="0" fontId="0" fillId="2" borderId="19" xfId="0" applyFill="1" applyBorder="1" applyAlignment="1" applyProtection="1">
      <alignment horizontal="center" vertical="center"/>
    </xf>
    <xf numFmtId="0" fontId="0" fillId="2" borderId="20" xfId="0" applyFill="1" applyBorder="1" applyAlignment="1" applyProtection="1">
      <alignment horizontal="center" vertical="center"/>
    </xf>
    <xf numFmtId="0" fontId="0" fillId="2" borderId="14" xfId="0" applyFill="1" applyBorder="1" applyAlignment="1" applyProtection="1">
      <alignment horizontal="center" vertical="center"/>
    </xf>
    <xf numFmtId="0" fontId="0" fillId="2" borderId="1" xfId="0" applyFill="1" applyBorder="1" applyAlignment="1" applyProtection="1">
      <alignment horizontal="center" vertical="center"/>
    </xf>
    <xf numFmtId="0" fontId="11" fillId="4" borderId="0"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0" fillId="2" borderId="3" xfId="0" applyFill="1" applyBorder="1" applyAlignment="1" applyProtection="1">
      <alignment horizontal="center" vertical="center"/>
    </xf>
  </cellXfs>
  <cellStyles count="2">
    <cellStyle name="Normal" xfId="0" builtinId="0"/>
    <cellStyle name="Normal 2" xfId="1" xr:uid="{00000000-0005-0000-0000-000001000000}"/>
  </cellStyles>
  <dxfs count="1">
    <dxf>
      <fill>
        <patternFill>
          <bgColor theme="3"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1092014</xdr:colOff>
      <xdr:row>0</xdr:row>
      <xdr:rowOff>0</xdr:rowOff>
    </xdr:from>
    <xdr:to>
      <xdr:col>6</xdr:col>
      <xdr:colOff>268941</xdr:colOff>
      <xdr:row>6</xdr:row>
      <xdr:rowOff>110311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1741955" y="0"/>
          <a:ext cx="8892427" cy="15894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idian\shares\Building\Building%20Services\Building%20(Master%20Folder)\Fee%20Calculators\Active%20Calculators\Fee%20Calculators%20Password%20Protected\Commercial%20Fee%20Calculation%20Worksheet%208.14.19%20PASSWORD=%20COMD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ilding Fee Calculator"/>
      <sheetName val="Assessments Calculato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howOutlineSymbols="0"/>
    <pageSetUpPr autoPageBreaks="0" fitToPage="1"/>
  </sheetPr>
  <dimension ref="A1:R66"/>
  <sheetViews>
    <sheetView showGridLines="0" tabSelected="1" showRuler="0" showOutlineSymbols="0" zoomScale="85" zoomScaleNormal="85" workbookViewId="0">
      <selection activeCell="G32" sqref="G32"/>
    </sheetView>
  </sheetViews>
  <sheetFormatPr defaultColWidth="9.140625" defaultRowHeight="12.75" x14ac:dyDescent="0.2"/>
  <cols>
    <col min="1" max="1" width="9.7109375" style="1" customWidth="1"/>
    <col min="2" max="2" width="83.140625" style="1" customWidth="1"/>
    <col min="3" max="3" width="22.140625" style="1" customWidth="1"/>
    <col min="4" max="4" width="12.140625" style="1" customWidth="1"/>
    <col min="5" max="5" width="15.42578125" style="46" customWidth="1"/>
    <col min="6" max="6" width="12.7109375" style="46" customWidth="1"/>
    <col min="7" max="7" width="29.28515625" style="2" customWidth="1"/>
    <col min="8" max="9" width="9.140625" style="1"/>
    <col min="10" max="10" width="33.140625" style="1" customWidth="1"/>
    <col min="11" max="16384" width="9.140625" style="1"/>
  </cols>
  <sheetData>
    <row r="1" spans="2:18" ht="20.100000000000001" customHeight="1" x14ac:dyDescent="0.2">
      <c r="B1" s="46"/>
      <c r="E1" s="45"/>
      <c r="G1" s="46"/>
      <c r="H1" s="65"/>
      <c r="I1" s="65"/>
      <c r="J1" s="65"/>
    </row>
    <row r="2" spans="2:18" ht="20.100000000000001" customHeight="1" x14ac:dyDescent="0.2">
      <c r="B2" s="48"/>
      <c r="E2" s="47"/>
      <c r="F2" s="48"/>
      <c r="G2" s="48"/>
      <c r="H2" s="65"/>
      <c r="I2" s="65"/>
      <c r="J2" s="65"/>
    </row>
    <row r="3" spans="2:18" ht="20.100000000000001" customHeight="1" x14ac:dyDescent="0.2">
      <c r="H3" s="65"/>
      <c r="I3" s="65"/>
      <c r="J3" s="65"/>
    </row>
    <row r="4" spans="2:18" ht="20.100000000000001" customHeight="1" x14ac:dyDescent="0.2">
      <c r="F4" s="3"/>
      <c r="G4" s="4"/>
      <c r="H4" s="65"/>
      <c r="I4" s="65"/>
      <c r="J4" s="65"/>
    </row>
    <row r="5" spans="2:18" ht="20.100000000000001" customHeight="1" x14ac:dyDescent="0.2">
      <c r="F5" s="3"/>
      <c r="G5" s="4"/>
      <c r="H5" s="65"/>
      <c r="I5" s="67"/>
      <c r="J5" s="67"/>
      <c r="K5" s="105"/>
    </row>
    <row r="6" spans="2:18" ht="20.100000000000001" customHeight="1" x14ac:dyDescent="0.2">
      <c r="B6" s="49"/>
      <c r="E6" s="49"/>
      <c r="F6" s="49"/>
      <c r="G6" s="49"/>
      <c r="H6" s="65"/>
      <c r="I6" s="67"/>
      <c r="J6" s="67"/>
      <c r="K6" s="105"/>
    </row>
    <row r="7" spans="2:18" s="46" customFormat="1" ht="33.75" customHeight="1" x14ac:dyDescent="0.2">
      <c r="B7" s="131" t="s">
        <v>35</v>
      </c>
      <c r="C7" s="131"/>
      <c r="D7" s="131"/>
      <c r="E7" s="131"/>
      <c r="F7" s="131"/>
      <c r="G7" s="131"/>
      <c r="H7" s="66"/>
      <c r="I7" s="94"/>
      <c r="J7" s="94"/>
      <c r="K7" s="106"/>
      <c r="L7" s="5"/>
      <c r="M7" s="5"/>
      <c r="N7" s="6"/>
      <c r="O7" s="6"/>
      <c r="P7" s="6"/>
      <c r="Q7" s="6"/>
      <c r="R7" s="6"/>
    </row>
    <row r="8" spans="2:18" s="42" customFormat="1" ht="33.75" customHeight="1" x14ac:dyDescent="0.2">
      <c r="B8" s="138" t="s">
        <v>33</v>
      </c>
      <c r="C8" s="138"/>
      <c r="D8" s="138"/>
      <c r="E8" s="138"/>
      <c r="F8" s="138"/>
      <c r="G8" s="138"/>
      <c r="H8" s="91"/>
      <c r="I8" s="107"/>
      <c r="J8" s="107"/>
      <c r="K8" s="108"/>
      <c r="L8" s="43"/>
      <c r="M8" s="43"/>
      <c r="N8" s="44"/>
      <c r="O8" s="44"/>
      <c r="P8" s="44"/>
      <c r="Q8" s="44"/>
      <c r="R8" s="44"/>
    </row>
    <row r="9" spans="2:18" s="42" customFormat="1" ht="18.95" customHeight="1" x14ac:dyDescent="0.25">
      <c r="B9" s="118" t="s">
        <v>29</v>
      </c>
      <c r="C9" s="118"/>
      <c r="D9" s="118"/>
      <c r="E9" s="118"/>
      <c r="F9" s="118"/>
      <c r="G9" s="118"/>
      <c r="H9" s="91"/>
      <c r="I9" s="107"/>
      <c r="J9" s="107"/>
      <c r="K9" s="108"/>
      <c r="L9" s="43"/>
      <c r="M9" s="43"/>
      <c r="N9" s="44"/>
      <c r="O9" s="44"/>
      <c r="P9" s="44"/>
      <c r="Q9" s="44"/>
      <c r="R9" s="44"/>
    </row>
    <row r="10" spans="2:18" s="42" customFormat="1" ht="18.95" customHeight="1" x14ac:dyDescent="0.25">
      <c r="B10" s="118" t="s">
        <v>30</v>
      </c>
      <c r="C10" s="118"/>
      <c r="D10" s="118"/>
      <c r="E10" s="118"/>
      <c r="F10" s="118"/>
      <c r="G10" s="118"/>
      <c r="H10" s="91" t="s">
        <v>43</v>
      </c>
      <c r="I10" s="93"/>
      <c r="J10" s="93"/>
      <c r="K10" s="93"/>
      <c r="L10" s="93"/>
      <c r="M10" s="43"/>
      <c r="N10" s="44"/>
      <c r="O10" s="44"/>
      <c r="P10" s="44"/>
      <c r="Q10" s="44"/>
      <c r="R10" s="44"/>
    </row>
    <row r="11" spans="2:18" s="46" customFormat="1" ht="35.25" customHeight="1" x14ac:dyDescent="0.2">
      <c r="B11" s="119" t="s">
        <v>34</v>
      </c>
      <c r="C11" s="119"/>
      <c r="D11" s="119"/>
      <c r="E11" s="119"/>
      <c r="F11" s="119"/>
      <c r="G11" s="119"/>
      <c r="H11" s="92" t="s">
        <v>44</v>
      </c>
      <c r="I11" s="94"/>
      <c r="J11" s="94"/>
      <c r="K11" s="94"/>
      <c r="L11" s="94"/>
      <c r="M11" s="5"/>
      <c r="N11" s="6"/>
      <c r="O11" s="6"/>
      <c r="P11" s="6"/>
      <c r="Q11" s="6"/>
      <c r="R11" s="6"/>
    </row>
    <row r="12" spans="2:18" ht="18" customHeight="1" x14ac:dyDescent="0.2">
      <c r="B12" s="101" t="s">
        <v>1</v>
      </c>
      <c r="C12" s="77" t="s">
        <v>0</v>
      </c>
      <c r="D12" s="116" t="s">
        <v>11</v>
      </c>
      <c r="E12" s="117"/>
      <c r="F12" s="77" t="s">
        <v>2</v>
      </c>
      <c r="G12" s="78" t="s">
        <v>3</v>
      </c>
      <c r="H12" s="61" t="s">
        <v>45</v>
      </c>
      <c r="I12" s="67"/>
      <c r="J12" s="67"/>
      <c r="K12" s="67"/>
      <c r="L12" s="67"/>
      <c r="M12" s="7"/>
      <c r="N12" s="8"/>
      <c r="O12" s="8"/>
      <c r="P12" s="8"/>
      <c r="Q12" s="8"/>
      <c r="R12" s="8"/>
    </row>
    <row r="13" spans="2:18" ht="18" customHeight="1" x14ac:dyDescent="0.2">
      <c r="B13" s="79" t="s">
        <v>20</v>
      </c>
      <c r="C13" s="79"/>
      <c r="D13" s="79"/>
      <c r="E13" s="79"/>
      <c r="F13" s="79"/>
      <c r="G13" s="79"/>
      <c r="H13" s="61"/>
      <c r="I13" s="67"/>
      <c r="J13" s="98" t="s">
        <v>10</v>
      </c>
      <c r="K13" s="98"/>
      <c r="L13" s="98"/>
      <c r="M13" s="98"/>
      <c r="N13" s="8"/>
      <c r="O13" s="8"/>
      <c r="P13" s="8"/>
      <c r="Q13" s="8"/>
      <c r="R13" s="8"/>
    </row>
    <row r="14" spans="2:18" ht="18" customHeight="1" x14ac:dyDescent="0.2">
      <c r="B14" s="9" t="s">
        <v>36</v>
      </c>
      <c r="C14" s="72"/>
      <c r="D14" s="132" t="s">
        <v>37</v>
      </c>
      <c r="E14" s="133"/>
      <c r="F14" s="10"/>
      <c r="G14" s="11"/>
      <c r="H14" s="61"/>
      <c r="I14" s="67"/>
      <c r="J14" s="109" t="s">
        <v>6</v>
      </c>
      <c r="K14" s="98"/>
      <c r="L14" s="98"/>
      <c r="M14" s="98"/>
      <c r="N14" s="8"/>
      <c r="O14" s="8"/>
      <c r="P14" s="8"/>
      <c r="Q14" s="8"/>
      <c r="R14" s="8"/>
    </row>
    <row r="15" spans="2:18" ht="18" customHeight="1" x14ac:dyDescent="0.2">
      <c r="B15" s="12" t="s">
        <v>26</v>
      </c>
      <c r="C15" s="95"/>
      <c r="D15" s="134" t="s">
        <v>16</v>
      </c>
      <c r="E15" s="135"/>
      <c r="F15" s="19">
        <v>5.5</v>
      </c>
      <c r="G15" s="16">
        <f>(+ROUNDUP(C15/1000,0)*5.5)+50</f>
        <v>50</v>
      </c>
      <c r="H15" s="61"/>
      <c r="I15" s="67"/>
      <c r="J15" s="109" t="s">
        <v>7</v>
      </c>
      <c r="K15" s="98" t="s">
        <v>10</v>
      </c>
      <c r="L15" s="98"/>
      <c r="M15" s="98"/>
      <c r="N15" s="8"/>
      <c r="O15" s="8"/>
      <c r="P15" s="8"/>
      <c r="Q15" s="8"/>
      <c r="R15" s="8"/>
    </row>
    <row r="16" spans="2:18" ht="18" customHeight="1" x14ac:dyDescent="0.2">
      <c r="B16" s="29" t="s">
        <v>58</v>
      </c>
      <c r="C16" s="72"/>
      <c r="D16" s="139" t="s">
        <v>59</v>
      </c>
      <c r="E16" s="140"/>
      <c r="F16" s="62"/>
      <c r="G16" s="35"/>
      <c r="H16" s="61"/>
      <c r="I16" s="67"/>
      <c r="J16" s="109" t="s">
        <v>8</v>
      </c>
      <c r="K16" s="109" t="s">
        <v>55</v>
      </c>
      <c r="L16" s="98"/>
      <c r="M16" s="98"/>
      <c r="N16" s="8"/>
      <c r="O16" s="8"/>
      <c r="P16" s="8"/>
      <c r="Q16" s="8"/>
      <c r="R16" s="8"/>
    </row>
    <row r="17" spans="1:18" ht="18" customHeight="1" x14ac:dyDescent="0.2">
      <c r="B17" s="96" t="s">
        <v>17</v>
      </c>
      <c r="C17" s="90" t="s">
        <v>54</v>
      </c>
      <c r="D17" s="136" t="s">
        <v>19</v>
      </c>
      <c r="E17" s="136"/>
      <c r="F17" s="15">
        <v>0.65</v>
      </c>
      <c r="G17" s="16">
        <f>G15*0.65</f>
        <v>32.5</v>
      </c>
      <c r="H17" s="61"/>
      <c r="I17" s="67"/>
      <c r="J17" s="98" t="s">
        <v>23</v>
      </c>
      <c r="K17" s="109" t="s">
        <v>56</v>
      </c>
      <c r="L17" s="98"/>
      <c r="M17" s="98"/>
      <c r="N17" s="8"/>
      <c r="O17" s="8"/>
      <c r="P17" s="8"/>
      <c r="Q17" s="8"/>
      <c r="R17" s="8"/>
    </row>
    <row r="18" spans="1:18" ht="18" customHeight="1" x14ac:dyDescent="0.2">
      <c r="B18" s="14" t="s">
        <v>18</v>
      </c>
      <c r="C18" s="13"/>
      <c r="D18" s="137" t="s">
        <v>19</v>
      </c>
      <c r="E18" s="137"/>
      <c r="F18" s="15">
        <v>0.3</v>
      </c>
      <c r="G18" s="16">
        <f>G15*0.3</f>
        <v>15</v>
      </c>
      <c r="H18" s="61"/>
      <c r="I18" s="67"/>
      <c r="J18" s="98"/>
      <c r="K18" s="98" t="s">
        <v>57</v>
      </c>
      <c r="L18" s="98"/>
      <c r="M18" s="98"/>
      <c r="N18" s="8"/>
      <c r="O18" s="8"/>
      <c r="P18" s="8"/>
      <c r="Q18" s="8"/>
      <c r="R18" s="8"/>
    </row>
    <row r="19" spans="1:18" ht="18" customHeight="1" x14ac:dyDescent="0.2">
      <c r="B19" s="80" t="s">
        <v>21</v>
      </c>
      <c r="C19" s="80"/>
      <c r="D19" s="80"/>
      <c r="E19" s="80"/>
      <c r="F19" s="80"/>
      <c r="G19" s="80"/>
      <c r="H19" s="61"/>
      <c r="I19" s="67"/>
      <c r="J19" s="67"/>
      <c r="K19" s="67"/>
      <c r="L19" s="67"/>
      <c r="M19" s="7"/>
      <c r="N19" s="8"/>
      <c r="O19" s="8"/>
      <c r="P19" s="8"/>
      <c r="Q19" s="8"/>
      <c r="R19" s="8"/>
    </row>
    <row r="20" spans="1:18" ht="18" customHeight="1" x14ac:dyDescent="0.2">
      <c r="B20" s="29" t="s">
        <v>40</v>
      </c>
      <c r="C20" s="17"/>
      <c r="D20" s="97" t="str">
        <f>IF($C16="","",IF($C16&gt;0,$C16/$C14))</f>
        <v/>
      </c>
      <c r="E20" s="71" t="s">
        <v>60</v>
      </c>
      <c r="F20" s="19">
        <f>IF(D20="",0,IF(D20&lt;=1200,190,IF(D20&lt;=1700,294,IF(D20&lt;=2500,402,IF(D20&lt;=3200,482,IF(D20&gt;=3201,542))))))</f>
        <v>0</v>
      </c>
      <c r="G20" s="16">
        <f>C14*F20</f>
        <v>0</v>
      </c>
      <c r="H20" s="61"/>
      <c r="I20" s="67"/>
      <c r="J20" s="67"/>
      <c r="K20" s="67"/>
      <c r="L20" s="67"/>
      <c r="M20" s="7"/>
      <c r="N20" s="8"/>
      <c r="O20" s="8"/>
      <c r="P20" s="8"/>
      <c r="Q20" s="8"/>
      <c r="R20" s="8"/>
    </row>
    <row r="21" spans="1:18" ht="18" customHeight="1" x14ac:dyDescent="0.2">
      <c r="B21" s="29" t="s">
        <v>41</v>
      </c>
      <c r="C21" s="17"/>
      <c r="D21" s="97" t="str">
        <f>IF($C16="","",IF($C16&gt;0,$C16/$C14))</f>
        <v/>
      </c>
      <c r="E21" s="71" t="s">
        <v>60</v>
      </c>
      <c r="F21" s="20">
        <f>IF(D20="",0,IF(D20&lt;=1200,470,IF(D20&lt;=1700,726,IF(D20&lt;=2500,995,IF(D20&lt;=3200,1192,IF(D20&gt;=3201,1339))))))</f>
        <v>0</v>
      </c>
      <c r="G21" s="16">
        <f>C14*F21</f>
        <v>0</v>
      </c>
      <c r="H21" s="65"/>
      <c r="I21" s="67"/>
      <c r="J21" s="67"/>
      <c r="K21" s="67"/>
      <c r="L21" s="67"/>
      <c r="M21" s="7"/>
      <c r="N21" s="8"/>
      <c r="O21" s="8"/>
      <c r="P21" s="8"/>
      <c r="Q21" s="8"/>
      <c r="R21" s="8"/>
    </row>
    <row r="22" spans="1:18" ht="18" customHeight="1" x14ac:dyDescent="0.2">
      <c r="B22" s="29" t="s">
        <v>42</v>
      </c>
      <c r="C22" s="17"/>
      <c r="D22" s="97" t="str">
        <f>IF($C16="","",IF($C16&gt;0,$C16/$C14))</f>
        <v/>
      </c>
      <c r="E22" s="71" t="s">
        <v>60</v>
      </c>
      <c r="F22" s="20">
        <f>IF(D20="",0,IF(D20&lt;=1200,1946,IF(D20&lt;=1700,3006,IF(D20&lt;=2500,4119,IF(D20&lt;=3200,4935,IF(D20&gt;=3201,5544))))))</f>
        <v>0</v>
      </c>
      <c r="G22" s="21">
        <f>F22*C14</f>
        <v>0</v>
      </c>
      <c r="H22" s="65"/>
      <c r="I22" s="67"/>
      <c r="J22" s="67"/>
      <c r="K22" s="67"/>
      <c r="L22" s="67"/>
      <c r="M22" s="7"/>
      <c r="N22" s="8"/>
      <c r="O22" s="8"/>
      <c r="P22" s="8"/>
      <c r="Q22" s="8"/>
      <c r="R22" s="8"/>
    </row>
    <row r="23" spans="1:18" ht="29.1" customHeight="1" x14ac:dyDescent="0.2">
      <c r="B23" s="64" t="s">
        <v>61</v>
      </c>
      <c r="C23" s="73" t="s">
        <v>44</v>
      </c>
      <c r="D23" s="100" t="str">
        <f>IF(C14="","",C14)</f>
        <v/>
      </c>
      <c r="E23" s="100" t="s">
        <v>37</v>
      </c>
      <c r="F23" s="22" t="str">
        <f>IF(C23="Select Building Height","",IF(C23="","",IF(C23="Lowrise (1-2 floors)","$1,895.00",IF(C23="Midrise (3-10 floors)","$1,449.00"))))</f>
        <v>$1,895.00</v>
      </c>
      <c r="G23" s="76">
        <f>IF(F23="","",F23*C14)</f>
        <v>0</v>
      </c>
      <c r="H23" s="65"/>
      <c r="I23" s="67"/>
      <c r="J23" s="67"/>
      <c r="K23" s="67"/>
      <c r="L23" s="67"/>
      <c r="M23" s="7"/>
      <c r="N23" s="8"/>
      <c r="O23" s="8"/>
      <c r="P23" s="8"/>
      <c r="Q23" s="8"/>
      <c r="R23" s="8"/>
    </row>
    <row r="24" spans="1:18" ht="18" customHeight="1" x14ac:dyDescent="0.2">
      <c r="B24" s="54" t="s">
        <v>38</v>
      </c>
      <c r="C24" s="59"/>
      <c r="D24" s="56" t="str">
        <f>IF(C14="","",C14)</f>
        <v/>
      </c>
      <c r="E24" s="23" t="s">
        <v>37</v>
      </c>
      <c r="F24" s="24">
        <v>1514</v>
      </c>
      <c r="G24" s="25">
        <f>C14*F24</f>
        <v>0</v>
      </c>
      <c r="H24" s="65"/>
      <c r="I24" s="67"/>
      <c r="J24" s="67"/>
      <c r="K24" s="67"/>
      <c r="L24" s="67"/>
      <c r="M24" s="7"/>
      <c r="N24" s="8"/>
      <c r="O24" s="8"/>
      <c r="P24" s="8"/>
      <c r="Q24" s="8"/>
      <c r="R24" s="8"/>
    </row>
    <row r="25" spans="1:18" ht="18" customHeight="1" x14ac:dyDescent="0.2">
      <c r="B25" s="55" t="s">
        <v>39</v>
      </c>
      <c r="C25" s="60"/>
      <c r="D25" s="57" t="str">
        <f>IF(C14="","",C14)</f>
        <v/>
      </c>
      <c r="E25" s="23" t="s">
        <v>37</v>
      </c>
      <c r="F25" s="24">
        <v>5411</v>
      </c>
      <c r="G25" s="25">
        <f>F25*C14</f>
        <v>0</v>
      </c>
      <c r="H25" s="65"/>
      <c r="I25" s="67"/>
      <c r="J25" s="67"/>
      <c r="K25" s="67"/>
      <c r="L25" s="67"/>
      <c r="M25" s="7"/>
      <c r="N25" s="8"/>
      <c r="O25" s="8"/>
      <c r="P25" s="8"/>
      <c r="Q25" s="8"/>
      <c r="R25" s="8"/>
    </row>
    <row r="26" spans="1:18" ht="18" customHeight="1" x14ac:dyDescent="0.2">
      <c r="B26" s="52" t="s">
        <v>62</v>
      </c>
      <c r="C26" s="58"/>
      <c r="D26" s="110"/>
      <c r="E26" s="23" t="s">
        <v>22</v>
      </c>
      <c r="F26" s="24">
        <v>525</v>
      </c>
      <c r="G26" s="53" t="str">
        <f>IF(D26="","",F26*D26)</f>
        <v/>
      </c>
      <c r="H26" s="65"/>
      <c r="I26" s="67"/>
      <c r="J26" s="67"/>
      <c r="K26" s="67"/>
      <c r="L26" s="67"/>
      <c r="M26" s="7"/>
      <c r="N26" s="8"/>
      <c r="O26" s="8"/>
      <c r="P26" s="8"/>
      <c r="Q26" s="8"/>
      <c r="R26" s="8"/>
    </row>
    <row r="27" spans="1:18" ht="18" customHeight="1" x14ac:dyDescent="0.2">
      <c r="A27" s="26"/>
      <c r="B27" s="80" t="s">
        <v>9</v>
      </c>
      <c r="C27" s="81"/>
      <c r="D27" s="80"/>
      <c r="E27" s="80"/>
      <c r="F27" s="80"/>
      <c r="G27" s="80"/>
      <c r="H27" s="65"/>
      <c r="I27" s="67"/>
      <c r="J27" s="67"/>
      <c r="K27" s="67"/>
      <c r="L27" s="67"/>
      <c r="M27" s="7"/>
      <c r="N27" s="8"/>
      <c r="O27" s="8"/>
      <c r="P27" s="8"/>
      <c r="Q27" s="8"/>
      <c r="R27" s="8"/>
    </row>
    <row r="28" spans="1:18" ht="18" customHeight="1" x14ac:dyDescent="0.2">
      <c r="B28" s="18" t="str">
        <f>IF(D28="Select Meter Size","Select the Domestic Water Meter Size needed for your project and enter the appropriate quantity",D28)</f>
        <v>Select the Domestic Water Meter Size needed for your project and enter the appropriate quantity</v>
      </c>
      <c r="C28" s="74"/>
      <c r="D28" s="120" t="s">
        <v>10</v>
      </c>
      <c r="E28" s="121"/>
      <c r="F28" s="19" t="str">
        <f>IF(D28="Select Meter",0,IF(D28="3/4 Inch Water Meter",418.52,IF(D28="1 Inch Water Meter",481.82,IF(D28="1 1/2 Inch Water Meter",2051.86,IF(D28="2 Inch Water Meter",2247.09,IF(D28="4 Inch Compound Water Meter",4632.59,"N/A"))))))</f>
        <v>N/A</v>
      </c>
      <c r="G28" s="16" t="str">
        <f>IF(C28="","",IF(F28="N/A","Cannot Calculate without Size",IF(F28&gt;0,F28*C28)))</f>
        <v/>
      </c>
      <c r="H28" s="61" t="s">
        <v>48</v>
      </c>
      <c r="I28" s="67"/>
      <c r="J28" s="67"/>
      <c r="K28" s="68"/>
      <c r="L28" s="67"/>
      <c r="M28" s="7"/>
      <c r="N28" s="8"/>
      <c r="O28" s="8"/>
      <c r="P28" s="8"/>
      <c r="Q28" s="8"/>
      <c r="R28" s="8"/>
    </row>
    <row r="29" spans="1:18" ht="18" customHeight="1" x14ac:dyDescent="0.2">
      <c r="B29" s="18" t="str">
        <f>IF(D29="Select Meter Size","Select the Landscape Meter Size needed for your project and enter the appropriate quantity",D29)</f>
        <v>Select the Landscape Meter Size needed for your project and enter the appropriate quantity</v>
      </c>
      <c r="C29" s="74"/>
      <c r="D29" s="120" t="s">
        <v>10</v>
      </c>
      <c r="E29" s="121"/>
      <c r="F29" s="19" t="str">
        <f>IF(D29="Select Meter",0,IF(D29="1 1/2 Inch Landscape Meter",1478.71,IF(D29="2 Inch Landscape Meter",1744.89,IF(D29="4 Inch Landscape Meter",3785.11,"N/A"))))</f>
        <v>N/A</v>
      </c>
      <c r="G29" s="16" t="str">
        <f>IF(C29="","",IF(F29="N/A","Cannot Calculate without Size",IF(F29&gt;0,F29*C29)))</f>
        <v/>
      </c>
      <c r="H29" s="61" t="s">
        <v>49</v>
      </c>
      <c r="I29" s="67"/>
      <c r="J29" s="67"/>
      <c r="K29" s="68"/>
      <c r="L29" s="67"/>
      <c r="M29" s="7"/>
      <c r="N29" s="8"/>
      <c r="O29" s="8"/>
      <c r="P29" s="8"/>
      <c r="Q29" s="8"/>
      <c r="R29" s="8"/>
    </row>
    <row r="30" spans="1:18" ht="18" customHeight="1" x14ac:dyDescent="0.2">
      <c r="B30" s="82" t="s">
        <v>14</v>
      </c>
      <c r="C30" s="82"/>
      <c r="D30" s="79"/>
      <c r="E30" s="83"/>
      <c r="F30" s="84"/>
      <c r="G30" s="85"/>
      <c r="H30" s="61" t="s">
        <v>50</v>
      </c>
      <c r="I30" s="67"/>
      <c r="J30" s="68"/>
      <c r="K30" s="68"/>
      <c r="L30" s="67"/>
      <c r="M30" s="7"/>
      <c r="N30" s="8"/>
      <c r="O30" s="8"/>
      <c r="P30" s="8"/>
      <c r="Q30" s="8"/>
      <c r="R30" s="8"/>
    </row>
    <row r="31" spans="1:18" ht="18" customHeight="1" x14ac:dyDescent="0.2">
      <c r="B31" s="29" t="s">
        <v>46</v>
      </c>
      <c r="C31" s="75" t="s">
        <v>48</v>
      </c>
      <c r="D31" s="50"/>
      <c r="E31" s="103"/>
      <c r="F31" s="62"/>
      <c r="G31" s="16" t="str">
        <f>IF(AND(C31="No",C32="Yes"),"$144.00","")</f>
        <v/>
      </c>
      <c r="H31" s="65"/>
      <c r="I31" s="67"/>
      <c r="J31" s="68"/>
      <c r="K31" s="68"/>
      <c r="L31" s="67"/>
      <c r="M31" s="7"/>
      <c r="N31" s="8"/>
      <c r="O31" s="8"/>
      <c r="P31" s="8"/>
      <c r="Q31" s="8"/>
      <c r="R31" s="8"/>
    </row>
    <row r="32" spans="1:18" ht="18" customHeight="1" x14ac:dyDescent="0.2">
      <c r="A32" s="26"/>
      <c r="B32" s="63" t="s">
        <v>51</v>
      </c>
      <c r="C32" s="73" t="s">
        <v>48</v>
      </c>
      <c r="D32" s="123"/>
      <c r="E32" s="124"/>
      <c r="F32" s="62"/>
      <c r="G32" s="16" t="str">
        <f>IF(AND(C31="No",C32="No"),"$96.00","")</f>
        <v/>
      </c>
      <c r="H32" s="65"/>
      <c r="I32" s="67"/>
      <c r="J32" s="68"/>
      <c r="K32" s="68"/>
      <c r="L32" s="67"/>
      <c r="M32" s="7"/>
      <c r="N32" s="8"/>
      <c r="O32" s="8"/>
      <c r="P32" s="8"/>
      <c r="Q32" s="8"/>
      <c r="R32" s="8"/>
    </row>
    <row r="33" spans="1:18" ht="18" customHeight="1" x14ac:dyDescent="0.2">
      <c r="A33" s="36" t="str">
        <f>IF(C31="Yes","REQUIRED",IF(C31="No","N/A",IF(C31="Select","")))</f>
        <v/>
      </c>
      <c r="B33" s="63" t="s">
        <v>52</v>
      </c>
      <c r="C33" s="99"/>
      <c r="D33" s="125" t="s">
        <v>47</v>
      </c>
      <c r="E33" s="126"/>
      <c r="F33" s="19">
        <v>0.4</v>
      </c>
      <c r="G33" s="16" t="str">
        <f>IF(A33="N/A","N/A",IF(A33="REQUIRED",288+F33*C33,""))</f>
        <v/>
      </c>
      <c r="H33" s="65"/>
      <c r="I33" s="65"/>
      <c r="J33" s="68"/>
      <c r="K33" s="68"/>
      <c r="L33" s="67"/>
      <c r="M33" s="7"/>
      <c r="N33" s="8"/>
      <c r="O33" s="8"/>
      <c r="P33" s="8"/>
      <c r="Q33" s="8"/>
      <c r="R33" s="8"/>
    </row>
    <row r="34" spans="1:18" ht="18" customHeight="1" x14ac:dyDescent="0.2">
      <c r="A34" s="36" t="str">
        <f>IF(C31="Yes","REQUIRED",IF(C31="No","N/A",IF(C31="Select","")))</f>
        <v/>
      </c>
      <c r="B34" s="27" t="s">
        <v>32</v>
      </c>
      <c r="C34" s="99"/>
      <c r="D34" s="129" t="s">
        <v>12</v>
      </c>
      <c r="E34" s="130"/>
      <c r="F34" s="19">
        <v>326.39999999999998</v>
      </c>
      <c r="G34" s="16" t="str">
        <f>IF(A34="N/A","N/A",IF(A34="REQUIRED",C34*F34,""))</f>
        <v/>
      </c>
      <c r="H34" s="65"/>
      <c r="I34" s="69"/>
      <c r="J34" s="68"/>
      <c r="K34" s="68"/>
      <c r="L34" s="67"/>
      <c r="M34" s="8"/>
      <c r="N34" s="8"/>
      <c r="O34" s="8"/>
      <c r="P34" s="8"/>
      <c r="Q34" s="8"/>
      <c r="R34" s="8"/>
    </row>
    <row r="35" spans="1:18" ht="18" customHeight="1" x14ac:dyDescent="0.2">
      <c r="B35" s="27" t="s">
        <v>31</v>
      </c>
      <c r="C35" s="73"/>
      <c r="D35" s="127" t="s">
        <v>13</v>
      </c>
      <c r="E35" s="128"/>
      <c r="F35" s="89" t="s">
        <v>25</v>
      </c>
      <c r="G35" s="16">
        <f>IF(C35=0,0,IF(C35&lt;1.5,48,IF(C35&lt;=10,96,IF(C35&gt;10,192))))</f>
        <v>0</v>
      </c>
      <c r="H35" s="65"/>
      <c r="I35" s="69"/>
      <c r="J35" s="68"/>
      <c r="K35" s="68"/>
      <c r="L35" s="67"/>
      <c r="M35" s="8"/>
      <c r="N35" s="8"/>
      <c r="O35" s="8"/>
      <c r="P35" s="8"/>
      <c r="Q35" s="8"/>
      <c r="R35" s="8"/>
    </row>
    <row r="36" spans="1:18" ht="18" customHeight="1" x14ac:dyDescent="0.2">
      <c r="B36" s="79" t="s">
        <v>15</v>
      </c>
      <c r="C36" s="79"/>
      <c r="D36" s="80"/>
      <c r="E36" s="86"/>
      <c r="F36" s="87"/>
      <c r="G36" s="88"/>
      <c r="H36" s="65"/>
      <c r="I36" s="69"/>
      <c r="J36" s="68"/>
      <c r="K36" s="28"/>
      <c r="L36" s="8"/>
      <c r="M36" s="8"/>
      <c r="N36" s="8"/>
      <c r="O36" s="8"/>
      <c r="P36" s="8"/>
      <c r="Q36" s="8"/>
      <c r="R36" s="8"/>
    </row>
    <row r="37" spans="1:18" ht="24.95" customHeight="1" x14ac:dyDescent="0.2">
      <c r="B37" s="29" t="s">
        <v>5</v>
      </c>
      <c r="C37" s="111" t="s">
        <v>28</v>
      </c>
      <c r="D37" s="122" t="s">
        <v>53</v>
      </c>
      <c r="E37" s="122"/>
      <c r="F37" s="19">
        <v>72</v>
      </c>
      <c r="G37" s="16" t="str">
        <f>IF(C31="No","$72.00","")</f>
        <v/>
      </c>
      <c r="H37" s="65"/>
      <c r="I37" s="69"/>
      <c r="J37" s="70"/>
      <c r="K37" s="30"/>
    </row>
    <row r="38" spans="1:18" ht="24.95" customHeight="1" thickBot="1" x14ac:dyDescent="0.25">
      <c r="B38" s="27" t="s">
        <v>27</v>
      </c>
      <c r="C38" s="112"/>
      <c r="D38" s="102" t="str">
        <f>IF(C33&gt;0,C33,"N/A")</f>
        <v>N/A</v>
      </c>
      <c r="E38" s="102" t="s">
        <v>47</v>
      </c>
      <c r="F38" s="19">
        <v>0.69</v>
      </c>
      <c r="G38" s="16" t="str">
        <f>IF(C33&gt;0,C33*0.69,"")</f>
        <v/>
      </c>
      <c r="H38" s="65"/>
      <c r="I38" s="65"/>
      <c r="J38" s="70"/>
      <c r="K38" s="30"/>
    </row>
    <row r="39" spans="1:18" ht="18" customHeight="1" thickBot="1" x14ac:dyDescent="0.25">
      <c r="B39" s="31"/>
      <c r="C39" s="31"/>
      <c r="D39" s="31"/>
      <c r="E39" s="31"/>
      <c r="F39" s="32" t="s">
        <v>4</v>
      </c>
      <c r="G39" s="33">
        <f>SUM(G14:G38)</f>
        <v>97.5</v>
      </c>
      <c r="H39" s="65"/>
      <c r="I39" s="65"/>
      <c r="J39" s="65"/>
    </row>
    <row r="40" spans="1:18" ht="18" customHeight="1" x14ac:dyDescent="0.2">
      <c r="B40" s="31"/>
      <c r="C40" s="31"/>
      <c r="D40" s="31"/>
      <c r="E40" s="31"/>
      <c r="F40" s="34"/>
      <c r="G40" s="35"/>
    </row>
    <row r="41" spans="1:18" ht="33" customHeight="1" x14ac:dyDescent="0.2">
      <c r="B41" s="113" t="s">
        <v>24</v>
      </c>
      <c r="C41" s="114"/>
      <c r="D41" s="115"/>
      <c r="E41" s="51"/>
      <c r="F41" s="34"/>
      <c r="G41" s="35"/>
    </row>
    <row r="42" spans="1:18" x14ac:dyDescent="0.2">
      <c r="B42" s="36"/>
      <c r="E42" s="36"/>
    </row>
    <row r="46" spans="1:18" x14ac:dyDescent="0.2">
      <c r="E46" s="37"/>
    </row>
    <row r="47" spans="1:18" x14ac:dyDescent="0.2">
      <c r="B47" s="38"/>
      <c r="E47" s="104"/>
    </row>
    <row r="48" spans="1:18" x14ac:dyDescent="0.2">
      <c r="B48" s="38"/>
      <c r="E48" s="104"/>
    </row>
    <row r="49" spans="2:6" x14ac:dyDescent="0.2">
      <c r="B49" s="38"/>
      <c r="E49" s="104"/>
    </row>
    <row r="50" spans="2:6" x14ac:dyDescent="0.2">
      <c r="B50" s="38"/>
      <c r="E50" s="104"/>
    </row>
    <row r="52" spans="2:6" x14ac:dyDescent="0.2">
      <c r="B52" s="40"/>
      <c r="E52" s="39"/>
      <c r="F52" s="39"/>
    </row>
    <row r="54" spans="2:6" x14ac:dyDescent="0.2">
      <c r="E54" s="37"/>
    </row>
    <row r="55" spans="2:6" x14ac:dyDescent="0.2">
      <c r="B55" s="41"/>
    </row>
    <row r="56" spans="2:6" x14ac:dyDescent="0.2">
      <c r="B56" s="41"/>
    </row>
    <row r="57" spans="2:6" x14ac:dyDescent="0.2">
      <c r="B57" s="41"/>
    </row>
    <row r="59" spans="2:6" x14ac:dyDescent="0.2">
      <c r="B59" s="40"/>
      <c r="E59" s="39"/>
    </row>
    <row r="61" spans="2:6" x14ac:dyDescent="0.2">
      <c r="E61" s="37"/>
    </row>
    <row r="62" spans="2:6" x14ac:dyDescent="0.2">
      <c r="B62" s="40"/>
    </row>
    <row r="63" spans="2:6" x14ac:dyDescent="0.2">
      <c r="B63" s="40"/>
    </row>
    <row r="64" spans="2:6" x14ac:dyDescent="0.2">
      <c r="B64" s="40"/>
    </row>
    <row r="66" spans="2:6" x14ac:dyDescent="0.2">
      <c r="B66" s="40"/>
      <c r="E66" s="39"/>
      <c r="F66" s="39"/>
    </row>
  </sheetData>
  <sortState ref="J14:K25">
    <sortCondition ref="J14"/>
  </sortState>
  <dataConsolidate/>
  <mergeCells count="20">
    <mergeCell ref="B7:G7"/>
    <mergeCell ref="D14:E14"/>
    <mergeCell ref="D15:E15"/>
    <mergeCell ref="D17:E17"/>
    <mergeCell ref="D18:E18"/>
    <mergeCell ref="B9:G9"/>
    <mergeCell ref="B8:G8"/>
    <mergeCell ref="D16:E16"/>
    <mergeCell ref="C37:C38"/>
    <mergeCell ref="B41:D41"/>
    <mergeCell ref="D12:E12"/>
    <mergeCell ref="B10:G10"/>
    <mergeCell ref="B11:G11"/>
    <mergeCell ref="D28:E28"/>
    <mergeCell ref="D29:E29"/>
    <mergeCell ref="D37:E37"/>
    <mergeCell ref="D32:E32"/>
    <mergeCell ref="D33:E33"/>
    <mergeCell ref="D35:E35"/>
    <mergeCell ref="D34:E34"/>
  </mergeCells>
  <phoneticPr fontId="0" type="noConversion"/>
  <conditionalFormatting sqref="C24:C26">
    <cfRule type="iconSet" priority="2">
      <iconSet iconSet="3Symbols">
        <cfvo type="percent" val="0"/>
        <cfvo type="percent" val="33"/>
        <cfvo type="percent" val="67"/>
      </iconSet>
    </cfRule>
  </conditionalFormatting>
  <conditionalFormatting sqref="C33:C34">
    <cfRule type="expression" dxfId="0" priority="1">
      <formula>$A$33="REQUIRED"</formula>
    </cfRule>
  </conditionalFormatting>
  <dataValidations count="12">
    <dataValidation allowBlank="1" showInputMessage="1" showErrorMessage="1" prompt="Calculate this value assuming all materials and labor are purchased at full market value (even if some labor or materials are donated). " sqref="B15:B16" xr:uid="{00000000-0002-0000-0000-000000000000}"/>
    <dataValidation type="whole" allowBlank="1" showInputMessage="1" showErrorMessage="1" error="Enter the total number of water meters needed of the selected size." prompt="Enter quantity " sqref="C28:C29" xr:uid="{00000000-0002-0000-0000-000001000000}">
      <formula1>1</formula1>
      <formula2>1000</formula2>
    </dataValidation>
    <dataValidation type="list" allowBlank="1" showInputMessage="1" showErrorMessage="1" sqref="C31:C32" xr:uid="{00000000-0002-0000-0000-000002000000}">
      <formula1>$H$28:$H$30</formula1>
    </dataValidation>
    <dataValidation allowBlank="1" showInputMessage="1" showErrorMessage="1" prompt="The price for drainage review is incremental, so there is not a set unit price." sqref="F35" xr:uid="{00000000-0002-0000-0000-000003000000}"/>
    <dataValidation allowBlank="1" showInputMessage="1" showErrorMessage="1" prompt="This fee ONLY applies to drainage facilities that will not be owned or maintained by ACHD" sqref="B35:C35" xr:uid="{00000000-0002-0000-0000-000004000000}"/>
    <dataValidation allowBlank="1" showInputMessage="1" sqref="B24:G25" xr:uid="{00000000-0002-0000-0000-000005000000}"/>
    <dataValidation type="list" allowBlank="1" showInputMessage="1" showErrorMessage="1" sqref="C23" xr:uid="{00000000-0002-0000-0000-000006000000}">
      <formula1>$H$10:$H$12</formula1>
    </dataValidation>
    <dataValidation allowBlank="1" showInputMessage="1" prompt="Go to &quot;Assessments Calculator&quot; tab to calculate this value" sqref="B26:C26 E26:G26" xr:uid="{00000000-0002-0000-0000-000007000000}"/>
    <dataValidation allowBlank="1" showInputMessage="1" prompt="Only applicable if city water is used as a primary or secondary source of irrigation. Go to the &quot;Assessments Calculator&quot; tab at the bottom to calculate. The correct information will transfer over and the fee will calculate automatically. " sqref="D26" xr:uid="{00000000-0002-0000-0000-000008000000}"/>
    <dataValidation allowBlank="1" showInputMessage="1" showErrorMessage="1" prompt="This value should be a total project cost assuming all materials and labor are purchased at full market value (even if some labor or materials are donated). " sqref="C15" xr:uid="{00000000-0002-0000-0000-000009000000}"/>
    <dataValidation type="list" allowBlank="1" showInputMessage="1" showErrorMessage="1" prompt="The cost for domestic meters and landscape meters are the same. Remember to add all meters in your project to get the correct fee amount." sqref="D29:E29" xr:uid="{00000000-0002-0000-0000-00000A000000}">
      <formula1>$K$15:$K$18</formula1>
    </dataValidation>
    <dataValidation type="list" allowBlank="1" showInputMessage="1" showErrorMessage="1" prompt="The cost for domestic meters and landscape meters are the same. Remember to add all meters in your project to get the correct fee amount." sqref="D28:E28" xr:uid="{00000000-0002-0000-0000-00000B000000}">
      <formula1>$J$13:$J$17</formula1>
    </dataValidation>
  </dataValidations>
  <printOptions horizontalCentered="1"/>
  <pageMargins left="0.25" right="0.25" top="0.25" bottom="0.25" header="0.3" footer="0.3"/>
  <pageSetup scale="68" orientation="landscape" r:id="rId1"/>
  <headerFooter alignWithMargins="0"/>
  <drawing r:id="rId2"/>
  <webPublishItems count="1">
    <webPublishItem id="1057" divId="INVOICE-SUB effective 8-28-13_1057" sourceType="sheet" destinationFile="C:\Users\amcnutt\Documents\INVOICE-SUB effective 8-28-13.mht" autoRepublish="1"/>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Building Fee Calculator</vt:lpstr>
      <vt:lpstr>_4_Inch_Turbo_Water_Meter</vt:lpstr>
      <vt:lpstr>Meter_Type</vt:lpstr>
      <vt:lpstr>'Building Fee Calculator'!Print_Area</vt:lpstr>
    </vt:vector>
  </TitlesOfParts>
  <Company>Microsoft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dc:title>
  <dc:creator>Microsoft</dc:creator>
  <cp:lastModifiedBy>Mindi Smith</cp:lastModifiedBy>
  <cp:lastPrinted>2019-08-14T15:32:31Z</cp:lastPrinted>
  <dcterms:created xsi:type="dcterms:W3CDTF">2000-07-27T22:24:14Z</dcterms:created>
  <dcterms:modified xsi:type="dcterms:W3CDTF">2024-09-25T17:01:37Z</dcterms:modified>
</cp:coreProperties>
</file>